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9"/>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state="hidden"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U35" i="5"/>
  <c r="V35" i="5"/>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7" i="5" s="1"/>
  <c r="E35" i="5" s="1"/>
  <c r="C13" i="5"/>
  <c r="C14" i="5"/>
  <c r="C15" i="5"/>
  <c r="C16" i="5"/>
  <c r="F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C42" i="5" s="1"/>
  <c r="C44" i="5" s="1"/>
  <c r="F18" i="10"/>
  <c r="W50" i="5"/>
  <c r="R50" i="5"/>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8" i="5" s="1"/>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4" i="26"/>
  <c r="T11" i="26"/>
  <c r="R12" i="26"/>
  <c r="S11" i="26"/>
  <c r="U11" i="26"/>
  <c r="R13" i="26"/>
  <c r="J18" i="5"/>
  <c r="J11" i="26"/>
  <c r="I11" i="26"/>
  <c r="G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V25" i="26" s="1"/>
  <c r="T21" i="26"/>
  <c r="U24" i="26"/>
  <c r="S23" i="26"/>
  <c r="U22" i="26"/>
  <c r="S21" i="26"/>
  <c r="Q21" i="26" s="1"/>
  <c r="U23" i="26"/>
  <c r="U21" i="26"/>
  <c r="T24" i="26"/>
  <c r="V23" i="26"/>
  <c r="Q23" i="26" s="1"/>
  <c r="T22" i="26"/>
  <c r="V21"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E13" i="26" s="1"/>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W13" i="10"/>
  <c r="X13" i="10"/>
  <c r="Y13" i="10"/>
  <c r="U14" i="10"/>
  <c r="V14" i="10"/>
  <c r="W14" i="10"/>
  <c r="X14" i="10"/>
  <c r="Y14" i="10"/>
  <c r="U15" i="10"/>
  <c r="V15" i="10"/>
  <c r="S15" i="10" s="1"/>
  <c r="W15" i="10"/>
  <c r="X15" i="10"/>
  <c r="Y15" i="10"/>
  <c r="Y19" i="10"/>
  <c r="X19" i="10"/>
  <c r="W19" i="10"/>
  <c r="V19" i="10"/>
  <c r="U19" i="10"/>
  <c r="T19" i="10"/>
  <c r="Y18" i="10"/>
  <c r="Y20" i="10" s="1"/>
  <c r="X18" i="10"/>
  <c r="W18" i="10"/>
  <c r="W20" i="10"/>
  <c r="V18" i="10"/>
  <c r="U18" i="10"/>
  <c r="S18" i="10" s="1"/>
  <c r="Y25" i="10"/>
  <c r="X25" i="10"/>
  <c r="W25" i="10"/>
  <c r="V25" i="10"/>
  <c r="U25" i="10"/>
  <c r="T25" i="10"/>
  <c r="S25" i="10" s="1"/>
  <c r="Y24" i="10"/>
  <c r="X24" i="10"/>
  <c r="W24" i="10"/>
  <c r="V24" i="10"/>
  <c r="U24" i="10"/>
  <c r="T24" i="10"/>
  <c r="Y23" i="10"/>
  <c r="X23" i="10"/>
  <c r="X26" i="10" s="1"/>
  <c r="W23" i="10"/>
  <c r="V23" i="10"/>
  <c r="U23" i="10"/>
  <c r="T23" i="10"/>
  <c r="S23" i="10" s="1"/>
  <c r="Y22" i="10"/>
  <c r="X22" i="10"/>
  <c r="W22" i="10"/>
  <c r="V22" i="10"/>
  <c r="U22" i="10"/>
  <c r="T20" i="10"/>
  <c r="T12" i="10"/>
  <c r="S12" i="10" s="1"/>
  <c r="T13"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O10" i="11" s="1"/>
  <c r="D14" i="17"/>
  <c r="E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L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I25" i="26"/>
  <c r="K11" i="26"/>
  <c r="G25" i="26"/>
  <c r="S25" i="26"/>
  <c r="H19" i="26"/>
  <c r="Q24" i="26"/>
  <c r="U25" i="26"/>
  <c r="T25" i="26"/>
  <c r="R25" i="26"/>
  <c r="K21" i="26"/>
  <c r="M25" i="26"/>
  <c r="P25" i="26"/>
  <c r="K24" i="26"/>
  <c r="K23" i="26"/>
  <c r="G26" i="10"/>
  <c r="E24" i="26"/>
  <c r="K18" i="26"/>
  <c r="O20" i="10"/>
  <c r="M19" i="26"/>
  <c r="K17" i="26"/>
  <c r="L19" i="26"/>
  <c r="P19" i="26"/>
  <c r="N19" i="26"/>
  <c r="G19" i="26"/>
  <c r="I19" i="26"/>
  <c r="U15"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Y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S24" i="10"/>
  <c r="Q26" i="10"/>
  <c r="M26" i="10"/>
  <c r="P26" i="10"/>
  <c r="V26" i="10"/>
  <c r="U26" i="10"/>
  <c r="W26" i="10"/>
  <c r="S22" i="10"/>
  <c r="S26" i="10" s="1"/>
  <c r="U16" i="10"/>
  <c r="V1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D15" i="17" l="1"/>
  <c r="F10" i="11"/>
  <c r="I10" i="11"/>
  <c r="D10" i="11"/>
  <c r="G10" i="11"/>
  <c r="H10" i="11"/>
  <c r="C10" i="11"/>
  <c r="T35" i="5"/>
  <c r="T40" i="5" s="1"/>
  <c r="W16" i="10"/>
  <c r="X16" i="10"/>
  <c r="Y16" i="10"/>
  <c r="Q14" i="26"/>
  <c r="Q13" i="26"/>
  <c r="S15" i="26"/>
  <c r="S14" i="10"/>
  <c r="S35" i="5"/>
  <c r="Q35" i="5" s="1"/>
  <c r="V40" i="5"/>
  <c r="S13" i="10"/>
  <c r="T11" i="10"/>
  <c r="R11" i="26"/>
  <c r="R15" i="26" s="1"/>
  <c r="R35" i="5"/>
  <c r="R40" i="5" s="1"/>
  <c r="Q39" i="5"/>
  <c r="W40" i="5"/>
  <c r="Q12" i="26"/>
  <c r="H11" i="26"/>
  <c r="G11" i="10"/>
  <c r="G35" i="5"/>
  <c r="C18" i="5"/>
  <c r="F11" i="10"/>
  <c r="F16" i="10" s="1"/>
  <c r="F11" i="26"/>
  <c r="D35" i="5"/>
  <c r="C35" i="5" s="1"/>
  <c r="C36" i="5"/>
  <c r="H16" i="10"/>
  <c r="K15" i="17"/>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J15" i="26"/>
  <c r="C39" i="5"/>
  <c r="I40" i="5"/>
  <c r="F40" i="5"/>
  <c r="E14" i="26"/>
  <c r="H15" i="26"/>
  <c r="G15" i="26"/>
  <c r="E15" i="10"/>
  <c r="I16" i="10"/>
  <c r="G13" i="10"/>
  <c r="E37" i="5"/>
  <c r="C37" i="5" s="1"/>
  <c r="E14" i="10"/>
  <c r="E13"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Q25" i="26" s="1"/>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E11" i="26"/>
  <c r="I15"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Q11" i="26" l="1"/>
  <c r="Q15" i="26" s="1"/>
  <c r="S40" i="5"/>
  <c r="Q40" i="5"/>
  <c r="T16" i="10"/>
  <c r="S11" i="10"/>
  <c r="S16" i="10" s="1"/>
  <c r="D40" i="5"/>
  <c r="E11" i="10"/>
  <c r="E16" i="10" s="1"/>
  <c r="J41" i="3"/>
  <c r="X41" i="3"/>
  <c r="AI11" i="8"/>
  <c r="AE13" i="24"/>
  <c r="AE18" i="3"/>
  <c r="AE41" i="3"/>
  <c r="J18" i="3"/>
  <c r="L13" i="24"/>
  <c r="N14" i="8"/>
  <c r="E15" i="24"/>
  <c r="E40" i="5"/>
  <c r="C40" i="5"/>
  <c r="F15" i="26"/>
  <c r="E12" i="26"/>
  <c r="E15" i="26" s="1"/>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Q50" i="5"/>
  <c r="X50" i="4"/>
  <c r="AS40" i="4"/>
  <c r="J44" i="4"/>
  <c r="Q44" i="4"/>
  <c r="I48" i="13"/>
  <c r="J107" i="13"/>
  <c r="I107" i="13"/>
  <c r="H42" i="13"/>
  <c r="F105" i="13"/>
  <c r="F107" i="13" s="1"/>
  <c r="G107" i="13"/>
  <c r="G45" i="13"/>
  <c r="F45" i="13" s="1"/>
  <c r="K47" i="13"/>
  <c r="K48" i="13" s="1"/>
  <c r="L112" i="13"/>
  <c r="J50" i="5"/>
  <c r="F102" i="13"/>
  <c r="J47" i="13"/>
  <c r="H45" i="13"/>
  <c r="J111" i="13"/>
  <c r="J109" i="13"/>
  <c r="J113" i="13" s="1"/>
  <c r="AC13" i="24" l="1"/>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W15" i="24" l="1"/>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<sst xmlns="http://schemas.openxmlformats.org/spreadsheetml/2006/main" count="2483" uniqueCount="533">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</sst>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קופת הפנסיה לעובדי הדסה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D13" sqref="D13"/>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קופת הפנסיה לעובדי הדסה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4</v>
      </c>
      <c r="E11" s="144"/>
      <c r="F11" s="144"/>
      <c r="G11" s="144"/>
      <c r="H11" s="144"/>
      <c r="I11" s="144"/>
      <c r="J11" s="145"/>
      <c r="K11" s="143">
        <v>30</v>
      </c>
      <c r="L11" s="144"/>
      <c r="M11" s="144"/>
      <c r="N11" s="144"/>
      <c r="O11" s="144"/>
      <c r="P11" s="144"/>
      <c r="Q11" s="146"/>
    </row>
    <row r="12" spans="2:17" ht="25.5" x14ac:dyDescent="0.2">
      <c r="B12" s="60" t="s">
        <v>159</v>
      </c>
      <c r="C12" s="61" t="s">
        <v>160</v>
      </c>
      <c r="D12" s="143">
        <v>122</v>
      </c>
      <c r="E12" s="144"/>
      <c r="F12" s="144"/>
      <c r="G12" s="144"/>
      <c r="H12" s="144"/>
      <c r="I12" s="147"/>
      <c r="J12" s="148"/>
      <c r="K12" s="143">
        <v>119</v>
      </c>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126</v>
      </c>
      <c r="E14" s="150">
        <v>14</v>
      </c>
      <c r="F14" s="150">
        <v>8</v>
      </c>
      <c r="G14" s="150">
        <v>3</v>
      </c>
      <c r="H14" s="150">
        <v>3</v>
      </c>
      <c r="I14" s="151">
        <v>10</v>
      </c>
      <c r="J14" s="152">
        <v>88</v>
      </c>
      <c r="K14" s="149">
        <f>SUM(L14:Q14)</f>
        <v>112</v>
      </c>
      <c r="L14" s="150">
        <v>109</v>
      </c>
      <c r="M14" s="150">
        <v>2</v>
      </c>
      <c r="N14" s="150"/>
      <c r="O14" s="150">
        <v>1</v>
      </c>
      <c r="P14" s="151"/>
      <c r="Q14" s="181"/>
    </row>
    <row r="15" spans="2:17" ht="38.25" x14ac:dyDescent="0.2">
      <c r="B15" s="62" t="s">
        <v>165</v>
      </c>
      <c r="C15" s="61" t="s">
        <v>166</v>
      </c>
      <c r="D15" s="149" t="str">
        <f>IF(D11+D12-D14-D13=0,"",D11+D12-D14-D13)</f>
        <v/>
      </c>
      <c r="E15" s="144"/>
      <c r="F15" s="144"/>
      <c r="G15" s="144"/>
      <c r="H15" s="144"/>
      <c r="I15" s="147"/>
      <c r="J15" s="148"/>
      <c r="K15" s="149">
        <f>IF(K11+K12-K14-K13=0,"",K11+K12-K14-K13)</f>
        <v>37</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קופת הפנסיה לעובדי הדסה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קופת הפנסיה לעובדי הדסה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קופת הפנסיה לעובדי הדסה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קופת הפנסיה לעובדי הדסה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קופת הפנסיה לעובדי הדסה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קופת הפנסיה לעובדי הדסה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קופת הפנסיה לעובדי הדסה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1</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0.95238095238095233</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4.7619047619047616E-2</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1</v>
      </c>
      <c r="R11" s="79">
        <f>IF(' פנסיוני א3'!AF12+' פנסיוני א3'!AG12+' פנסיוני א3'!AF13+' פנסיוני א3'!AG13=0,0,(' פנסיוני א3'!AF12+' פנסיוני א3'!AG12+' פנסיוני א3'!AF13+' פנסיוני א3'!AG13)/' פנסיוני א3'!$AE$17)</f>
        <v>0.63636363636363635</v>
      </c>
      <c r="S11" s="79">
        <f>IF(' פנסיוני א3'!AH12+' פנסיוני א3'!AH13=0,0,(' פנסיוני א3'!AH12+' פנסיוני א3'!AH13)/' פנסיוני א3'!$AE$17)</f>
        <v>0.36363636363636365</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1</v>
      </c>
      <c r="F15" s="92">
        <f t="shared" si="0"/>
        <v>0.95238095238095233</v>
      </c>
      <c r="G15" s="92">
        <f t="shared" si="0"/>
        <v>0</v>
      </c>
      <c r="H15" s="92">
        <f t="shared" si="0"/>
        <v>4.7619047619047616E-2</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0.63636363636363635</v>
      </c>
      <c r="S15" s="92">
        <f t="shared" si="0"/>
        <v>0.36363636363636365</v>
      </c>
      <c r="T15" s="92">
        <f t="shared" si="0"/>
        <v>0</v>
      </c>
      <c r="U15" s="92">
        <f t="shared" si="0"/>
        <v>0</v>
      </c>
      <c r="V15" s="83">
        <f t="shared" si="0"/>
        <v>0</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8" t="s">
        <v>77</v>
      </c>
      <c r="C22" s="469"/>
      <c r="D22" s="470"/>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8" t="s">
        <v>84</v>
      </c>
      <c r="C23" s="469"/>
      <c r="D23" s="470"/>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3" t="s">
        <v>86</v>
      </c>
      <c r="C25" s="464"/>
      <c r="D25" s="465"/>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קופת הפנסיה לעובדי הדסה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B12" sqref="B12"/>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232</v>
      </c>
      <c r="C13" s="218">
        <f>VLOOKUP(B13,'רשימת גופים'!A3:B230,2,0)</f>
        <v>520022963</v>
      </c>
      <c r="D13" s="155" t="s">
        <v>531</v>
      </c>
      <c r="E13" s="156" t="s">
        <v>532</v>
      </c>
      <c r="F13" s="156">
        <v>2018</v>
      </c>
      <c r="G13" s="209" t="s">
        <v>447</v>
      </c>
      <c r="H13" s="382" t="str">
        <f>CONCATENATE("netunim","_",C13,"_",F13,".xlsx")</f>
        <v>netunim_520022963_2018.xlsx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tabSelected="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קופת הפנסיה לעובדי הדסה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0.1111111111111111</v>
      </c>
      <c r="E10" s="116">
        <f>IF('נספח א4 - P'!$D$14=0,"",'נספח א4 - P'!F14/'נספח א4 - P'!$D$14)</f>
        <v>6.3492063492063489E-2</v>
      </c>
      <c r="F10" s="116">
        <f>IF('נספח א4 - P'!$D$14=0,"",'נספח א4 - P'!G14/'נספח א4 - P'!$D$14)</f>
        <v>2.3809523809523808E-2</v>
      </c>
      <c r="G10" s="116">
        <f>IF('נספח א4 - P'!$D$14=0,"",'נספח א4 - P'!H14/'נספח א4 - P'!$D$14)</f>
        <v>2.3809523809523808E-2</v>
      </c>
      <c r="H10" s="116">
        <f>IF('נספח א4 - P'!$D$14=0,"",'נספח א4 - P'!I14/'נספח א4 - P'!$D$14)</f>
        <v>7.9365079365079361E-2</v>
      </c>
      <c r="I10" s="116">
        <f>IF('נספח א4 - P'!$D$14=0,"",'נספח א4 - P'!J14/'נספח א4 - P'!$D$14)</f>
        <v>0.69841269841269837</v>
      </c>
      <c r="J10" s="116">
        <f>IF('נספח א4 - P'!$K$14=0,"",'נספח א4 - P'!K14/'נספח א4 - P'!$K$14)</f>
        <v>1</v>
      </c>
      <c r="K10" s="116">
        <f>IF('נספח א4 - P'!$K$14=0,"",'נספח א4 - P'!L14/'נספח א4 - P'!$K$14)</f>
        <v>0.9732142857142857</v>
      </c>
      <c r="L10" s="116">
        <f>IF('נספח א4 - P'!$K$14=0,"",'נספח א4 - P'!M14/'נספח א4 - P'!$K$14)</f>
        <v>1.7857142857142856E-2</v>
      </c>
      <c r="M10" s="116">
        <f>IF('נספח א4 - P'!$K$14=0,"",'נספח א4 - P'!N14/'נספח א4 - P'!$K$14)</f>
        <v>0</v>
      </c>
      <c r="N10" s="116">
        <f>IF('נספח א4 - P'!$K$14=0,"",'נספח א4 - P'!O14/'נספח א4 - P'!$K$14)</f>
        <v>8.9285714285714281E-3</v>
      </c>
      <c r="O10" s="116">
        <f>IF('נספח א4 - P'!$K$14=0,"",'נספח א4 - P'!P14/'נספח א4 - P'!$K$14)</f>
        <v>0</v>
      </c>
      <c r="P10" s="117">
        <f>IF('נספח א4 - P'!$K$14=0,"",'נספח א4 - P'!Q14/'נספח א4 - P'!$K$14)</f>
        <v>0</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קופת הפנסיה לעובדי הדסה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קופת הפנסיה לעובדי הדסה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קופת הפנסיה לעובדי הדסה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קופת הפנסיה לעובדי הדסה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G33" sqref="G33"/>
      <selection pane="topRight" activeCell="G33" sqref="G33"/>
      <selection pane="bottomLeft" activeCell="G33" sqref="G33"/>
      <selection pane="bottomRight" activeCell="AN15" sqref="AN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קופת הפנסיה לעובדי הדסה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קופת הפנסיה לעובדי הדסה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קופת הפנסיה לעובדי הדסה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קופת הפנסיה לעובדי הדסה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I7" activePane="bottomRight" state="frozen"/>
      <selection activeCell="G33" sqref="G33"/>
      <selection pane="topRight" activeCell="G33" sqref="G33"/>
      <selection pane="bottomLeft" activeCell="G33" sqref="G33"/>
      <selection pane="bottomRight" activeCell="AK12" sqref="AK12"/>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קופת הפנסיה לעובדי הדסה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16</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7</v>
      </c>
      <c r="AF10" s="179"/>
      <c r="AG10" s="177"/>
      <c r="AH10" s="177"/>
      <c r="AI10" s="177"/>
      <c r="AJ10" s="177"/>
      <c r="AK10" s="178"/>
    </row>
    <row r="11" spans="1:39" ht="12.75" customHeight="1" x14ac:dyDescent="0.2">
      <c r="A11" s="166">
        <f>A10+1</f>
        <v>2</v>
      </c>
      <c r="B11" s="167" t="s">
        <v>75</v>
      </c>
      <c r="C11" s="318">
        <v>14</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23</v>
      </c>
      <c r="AF11" s="179"/>
      <c r="AG11" s="177"/>
      <c r="AH11" s="177"/>
      <c r="AI11" s="177"/>
      <c r="AJ11" s="177"/>
      <c r="AK11" s="178"/>
    </row>
    <row r="12" spans="1:39" x14ac:dyDescent="0.2">
      <c r="A12" s="166">
        <v>3</v>
      </c>
      <c r="B12" s="167" t="s">
        <v>498</v>
      </c>
      <c r="C12" s="250">
        <f>SUM(D12:I12)</f>
        <v>21</v>
      </c>
      <c r="D12" s="314">
        <v>17</v>
      </c>
      <c r="E12" s="308">
        <v>3</v>
      </c>
      <c r="F12" s="314"/>
      <c r="G12" s="314">
        <v>1</v>
      </c>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22</v>
      </c>
      <c r="AF12" s="314">
        <v>8</v>
      </c>
      <c r="AG12" s="308">
        <v>6</v>
      </c>
      <c r="AH12" s="314">
        <v>8</v>
      </c>
      <c r="AI12" s="314"/>
      <c r="AJ12" s="314"/>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21</v>
      </c>
      <c r="D17" s="233">
        <f t="shared" si="0"/>
        <v>17</v>
      </c>
      <c r="E17" s="32">
        <f t="shared" si="0"/>
        <v>3</v>
      </c>
      <c r="F17" s="29">
        <f t="shared" si="0"/>
        <v>0</v>
      </c>
      <c r="G17" s="29">
        <f t="shared" si="0"/>
        <v>1</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22</v>
      </c>
      <c r="AF17" s="31">
        <f t="shared" si="0"/>
        <v>8</v>
      </c>
      <c r="AG17" s="32">
        <f t="shared" si="0"/>
        <v>6</v>
      </c>
      <c r="AH17" s="29">
        <f t="shared" ref="AH17" si="1">SUM(AH12:AH16)</f>
        <v>8</v>
      </c>
      <c r="AI17" s="29">
        <f>SUM(AI12:AI16)</f>
        <v>0</v>
      </c>
      <c r="AJ17" s="29">
        <f>SUM(AJ12:AJ16)</f>
        <v>0</v>
      </c>
      <c r="AK17" s="180">
        <f>SUM(AK12:AK16)</f>
        <v>0</v>
      </c>
    </row>
    <row r="18" spans="1:37" x14ac:dyDescent="0.2">
      <c r="A18" s="166">
        <v>8</v>
      </c>
      <c r="B18" s="167" t="s">
        <v>524</v>
      </c>
      <c r="C18" s="250">
        <f>IF(C10+C11-C17=0,0,C10+C11-C17)</f>
        <v>9</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8</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1</v>
      </c>
      <c r="D35" s="235">
        <f>IF((' פנסיוני א3'!D12+' פנסיוני א3'!K12)=0,0,(' פנסיוני א3'!D12+' פנסיוני א3'!K12)/(' פנסיוני א3'!$C$17+' פנסיוני א3'!$J$17))</f>
        <v>0.80952380952380953</v>
      </c>
      <c r="E35" s="235">
        <f>IF((' פנסיוני א3'!E12+' פנסיוני א3'!L12)=0,0,(' פנסיוני א3'!E12+' פנסיוני א3'!L12)/(' פנסיוני א3'!$C$17+' פנסיוני א3'!$J$17))</f>
        <v>0.14285714285714285</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4.7619047619047616E-2</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1</v>
      </c>
      <c r="R35" s="235">
        <f>IF(' פנסיוני א3'!AF12=0,0,' פנסיוני א3'!AF12/' פנסיוני א3'!$AE$17)</f>
        <v>0.36363636363636365</v>
      </c>
      <c r="S35" s="235">
        <f>IF(' פנסיוני א3'!AG12=0,0,' פנסיוני א3'!AG12/' פנסיוני א3'!$AE$17)</f>
        <v>0.27272727272727271</v>
      </c>
      <c r="T35" s="235">
        <f>IF(' פנסיוני א3'!AH12=0,0,' פנסיוני א3'!AH12/' פנסיוני א3'!$AE$17)</f>
        <v>0.36363636363636365</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v>
      </c>
      <c r="D40" s="237">
        <f t="shared" ref="D40:I40" si="7">SUM(D35:D39)</f>
        <v>0.80952380952380953</v>
      </c>
      <c r="E40" s="237">
        <f t="shared" si="7"/>
        <v>0.14285714285714285</v>
      </c>
      <c r="F40" s="237">
        <f t="shared" si="7"/>
        <v>0</v>
      </c>
      <c r="G40" s="237">
        <f t="shared" si="7"/>
        <v>4.7619047619047616E-2</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0.36363636363636365</v>
      </c>
      <c r="S40" s="237">
        <f t="shared" si="9"/>
        <v>0.27272727272727271</v>
      </c>
      <c r="T40" s="237">
        <f t="shared" si="9"/>
        <v>0.36363636363636365</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קופת הפנסיה לעובדי הדסה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1</v>
      </c>
      <c r="F11" s="235">
        <f>IF((' פנסיוני א3'!D12+' פנסיוני א3'!K12)=0,0,(' פנסיוני א3'!D12+' פנסיוני א3'!K12)/(' פנסיוני א3'!$C$17+' פנסיוני א3'!$J$17))</f>
        <v>0.80952380952380953</v>
      </c>
      <c r="G11" s="235">
        <f>IF((' פנסיוני א3'!E12+' פנסיוני א3'!L12)=0,0,(' פנסיוני א3'!E12+' פנסיוני א3'!L12)/(' פנסיוני א3'!$C$17+' פנסיוני א3'!$J$17))</f>
        <v>0.14285714285714285</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4.7619047619047616E-2</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1</v>
      </c>
      <c r="T11" s="235">
        <f>IF(' פנסיוני א3'!AF12=0,0,' פנסיוני א3'!AF12/' פנסיוני א3'!$AE$17)</f>
        <v>0.36363636363636365</v>
      </c>
      <c r="U11" s="235">
        <f>IF(' פנסיוני א3'!AG12=0,0,' פנסיוני א3'!AG12/' פנסיוני א3'!$AE$17)</f>
        <v>0.27272727272727271</v>
      </c>
      <c r="V11" s="235">
        <f>IF(' פנסיוני א3'!AH12=0,0,' פנסיוני א3'!AH12/' פנסיוני א3'!$AE$17)</f>
        <v>0.36363636363636365</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v>
      </c>
      <c r="F16" s="237">
        <f t="shared" ref="F16:K16" si="0">SUM(F11:F15)</f>
        <v>0.80952380952380953</v>
      </c>
      <c r="G16" s="237">
        <f t="shared" si="0"/>
        <v>0.14285714285714285</v>
      </c>
      <c r="H16" s="237">
        <f t="shared" si="0"/>
        <v>0</v>
      </c>
      <c r="I16" s="237">
        <f t="shared" si="0"/>
        <v>4.7619047619047616E-2</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0.36363636363636365</v>
      </c>
      <c r="U16" s="237">
        <f t="shared" si="2"/>
        <v>0.27272727272727271</v>
      </c>
      <c r="V16" s="237">
        <f t="shared" si="2"/>
        <v>0.36363636363636365</v>
      </c>
      <c r="W16" s="237">
        <f t="shared" si="2"/>
        <v>0</v>
      </c>
      <c r="X16" s="237">
        <f t="shared" si="2"/>
        <v>0</v>
      </c>
      <c r="Y16" s="238">
        <f t="shared" si="2"/>
        <v>0</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8" t="s">
        <v>77</v>
      </c>
      <c r="C23" s="469"/>
      <c r="D23" s="470"/>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8" t="s">
        <v>84</v>
      </c>
      <c r="C24" s="469"/>
      <c r="D24" s="470"/>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3" t="s">
        <v>86</v>
      </c>
      <c r="C26" s="464"/>
      <c r="D26" s="465"/>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schemas.microsoft.com/office/2006/metadata/properties"/>
    <ds:schemaRef ds:uri="http://www.w3.org/XML/1998/namespace"/>
    <ds:schemaRef ds:uri="http://purl.org/dc/dcmitype/"/>
    <ds:schemaRef ds:uri="http://schemas.microsoft.com/sharepoint/v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46656d4-8850-49b3-aebd-68bd05f7f43d"/>
    <ds:schemaRef ds:uri="http://purl.org/dc/elements/1.1/"/>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2019-02-14T09:59:38Z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